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Financa.ba\"/>
    </mc:Choice>
  </mc:AlternateContent>
  <xr:revisionPtr revIDLastSave="0" documentId="8_{279A2244-6D35-4081-8037-9FEFCD04BA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ute" sheetId="1" r:id="rId1"/>
    <sheet name="Plan 13 tjedana" sheetId="2" r:id="rId2"/>
    <sheet name="Scenarij kasnjenj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3" l="1"/>
  <c r="I14" i="3"/>
  <c r="H14" i="3"/>
  <c r="G14" i="3"/>
  <c r="B14" i="3"/>
  <c r="N13" i="3"/>
  <c r="M13" i="3"/>
  <c r="L13" i="3"/>
  <c r="G13" i="3"/>
  <c r="F13" i="3"/>
  <c r="E13" i="3"/>
  <c r="D13" i="3"/>
  <c r="L12" i="3"/>
  <c r="K12" i="3"/>
  <c r="J12" i="3"/>
  <c r="I12" i="3"/>
  <c r="D12" i="3"/>
  <c r="C12" i="3"/>
  <c r="B12" i="3"/>
  <c r="K10" i="3"/>
  <c r="C10" i="3"/>
  <c r="B8" i="3"/>
  <c r="N14" i="3" s="1"/>
  <c r="I26" i="2"/>
  <c r="H26" i="2"/>
  <c r="N25" i="2"/>
  <c r="N26" i="2" s="1"/>
  <c r="M25" i="2"/>
  <c r="L25" i="2"/>
  <c r="K25" i="2"/>
  <c r="J25" i="2"/>
  <c r="I25" i="2"/>
  <c r="H25" i="2"/>
  <c r="G25" i="2"/>
  <c r="F25" i="2"/>
  <c r="F26" i="2" s="1"/>
  <c r="E25" i="2"/>
  <c r="D25" i="2"/>
  <c r="C25" i="2"/>
  <c r="B25" i="2"/>
  <c r="N16" i="2"/>
  <c r="M16" i="2"/>
  <c r="M26" i="2" s="1"/>
  <c r="L16" i="2"/>
  <c r="L26" i="2" s="1"/>
  <c r="K16" i="2"/>
  <c r="K26" i="2" s="1"/>
  <c r="J16" i="2"/>
  <c r="J26" i="2" s="1"/>
  <c r="I16" i="2"/>
  <c r="H16" i="2"/>
  <c r="G16" i="2"/>
  <c r="G26" i="2" s="1"/>
  <c r="F16" i="2"/>
  <c r="E16" i="2"/>
  <c r="E26" i="2" s="1"/>
  <c r="D16" i="2"/>
  <c r="D26" i="2" s="1"/>
  <c r="C16" i="2"/>
  <c r="C26" i="2" s="1"/>
  <c r="B16" i="2"/>
  <c r="B26" i="2" s="1"/>
  <c r="B10" i="2"/>
  <c r="N9" i="2"/>
  <c r="N10" i="3" s="1"/>
  <c r="M9" i="2"/>
  <c r="M10" i="3" s="1"/>
  <c r="L9" i="2"/>
  <c r="L10" i="3" s="1"/>
  <c r="K9" i="2"/>
  <c r="J9" i="2"/>
  <c r="J10" i="3" s="1"/>
  <c r="I9" i="2"/>
  <c r="I10" i="3" s="1"/>
  <c r="H9" i="2"/>
  <c r="H10" i="3" s="1"/>
  <c r="G9" i="2"/>
  <c r="G10" i="3" s="1"/>
  <c r="F9" i="2"/>
  <c r="F10" i="3" s="1"/>
  <c r="E9" i="2"/>
  <c r="E10" i="3" s="1"/>
  <c r="D9" i="2"/>
  <c r="D10" i="3" s="1"/>
  <c r="C9" i="2"/>
  <c r="B9" i="2"/>
  <c r="B10" i="3" s="1"/>
  <c r="B27" i="2" l="1"/>
  <c r="E12" i="3"/>
  <c r="M12" i="3"/>
  <c r="H13" i="3"/>
  <c r="C14" i="3"/>
  <c r="K14" i="3"/>
  <c r="F12" i="3"/>
  <c r="N12" i="3"/>
  <c r="I13" i="3"/>
  <c r="D14" i="3"/>
  <c r="L14" i="3"/>
  <c r="G12" i="3"/>
  <c r="B13" i="3"/>
  <c r="J13" i="3"/>
  <c r="E14" i="3"/>
  <c r="M14" i="3"/>
  <c r="H12" i="3"/>
  <c r="C13" i="3"/>
  <c r="K13" i="3"/>
  <c r="F14" i="3"/>
  <c r="B29" i="2" l="1"/>
  <c r="B11" i="3"/>
  <c r="B28" i="2"/>
  <c r="C10" i="2"/>
  <c r="C27" i="2" s="1"/>
  <c r="C29" i="2" l="1"/>
  <c r="C11" i="3"/>
  <c r="C28" i="2"/>
  <c r="D10" i="2"/>
  <c r="D27" i="2" s="1"/>
  <c r="D11" i="3" l="1"/>
  <c r="D28" i="2"/>
  <c r="E10" i="2"/>
  <c r="E27" i="2" s="1"/>
  <c r="D29" i="2"/>
  <c r="E11" i="3" l="1"/>
  <c r="E28" i="2"/>
  <c r="F10" i="2"/>
  <c r="F27" i="2" s="1"/>
  <c r="E29" i="2"/>
  <c r="F29" i="2" l="1"/>
  <c r="F11" i="3"/>
  <c r="F28" i="2"/>
  <c r="G10" i="2"/>
  <c r="G27" i="2" s="1"/>
  <c r="G29" i="2" l="1"/>
  <c r="G28" i="2"/>
  <c r="H10" i="2"/>
  <c r="H27" i="2" s="1"/>
  <c r="G11" i="3"/>
  <c r="H29" i="2" l="1"/>
  <c r="H28" i="2"/>
  <c r="H11" i="3"/>
  <c r="I10" i="2"/>
  <c r="I27" i="2" s="1"/>
  <c r="I11" i="3" l="1"/>
  <c r="I28" i="2"/>
  <c r="J10" i="2"/>
  <c r="J27" i="2" s="1"/>
  <c r="I29" i="2"/>
  <c r="J11" i="3" l="1"/>
  <c r="J28" i="2"/>
  <c r="K10" i="2"/>
  <c r="K27" i="2" s="1"/>
  <c r="J29" i="2"/>
  <c r="K11" i="3" l="1"/>
  <c r="K28" i="2"/>
  <c r="L10" i="2"/>
  <c r="L27" i="2" s="1"/>
  <c r="K29" i="2"/>
  <c r="M10" i="2" l="1"/>
  <c r="M27" i="2" s="1"/>
  <c r="L11" i="3"/>
  <c r="L28" i="2"/>
  <c r="L29" i="2"/>
  <c r="M11" i="3" l="1"/>
  <c r="M28" i="2"/>
  <c r="N10" i="2"/>
  <c r="N27" i="2" s="1"/>
  <c r="M29" i="2"/>
  <c r="N11" i="3" l="1"/>
  <c r="N28" i="2"/>
  <c r="N29" i="2"/>
</calcChain>
</file>

<file path=xl/sharedStrings.xml><?xml version="1.0" encoding="utf-8"?>
<sst xmlns="http://schemas.openxmlformats.org/spreadsheetml/2006/main" count="60" uniqueCount="59">
  <si>
    <t>FINANCA.BA | Projekcija novčanog toka za 13 tjedana</t>
  </si>
  <si>
    <t>Namjena</t>
  </si>
  <si>
    <t>Prazan predložak za vlastite podatke poduzeća. Ne sadrži ilustrativne novčane iznose.</t>
  </si>
  <si>
    <t>1. Početak</t>
  </si>
  <si>
    <t>Na listu Plan 13 tjedana unesite datum početka prvog tjedna u B4.</t>
  </si>
  <si>
    <t>2. Valuta</t>
  </si>
  <si>
    <t>U B5 unesite oznaku valute (KM, EUR...). Sve novčane iznose unosite u istoj valuti.</t>
  </si>
  <si>
    <t>3. Stanje i rezerva</t>
  </si>
  <si>
    <t>U B6 unesite raspoloživo početno stanje; u B7 željenu minimalnu rezervu (nije obvezna).</t>
  </si>
  <si>
    <t>4. Naplate i plaćanja</t>
  </si>
  <si>
    <t>U plava polja redaka 11–15 i 18–24 unesite očekivane iznose za pojedini tjedan. Prazno znači nula.</t>
  </si>
  <si>
    <t>5. Rezultati</t>
  </si>
  <si>
    <t>Retci 16, 25–29 računaju se automatski. Negativno završno stanje znači nepokriven manjak.</t>
  </si>
  <si>
    <t>6. Scenarij</t>
  </si>
  <si>
    <t>Na listu Scenarij kasnjenja unesite iznos i tjedne pomaka. Ne može se odgoditi više od planirane naplate.</t>
  </si>
  <si>
    <t>7. Ažuriranje</t>
  </si>
  <si>
    <t>Jednom tjedno zamijenite ostvarene podatke i pomaknite horizont planiranja. Provjerite i datume unutar tjedna.</t>
  </si>
  <si>
    <t>Važno</t>
  </si>
  <si>
    <t>Ovo je alat za procjenu, ne bankovni izvod. Ne uključuje automatski kredit, kamate ni zakonske porezne rokove.</t>
  </si>
  <si>
    <t>Izvor metodologije</t>
  </si>
  <si>
    <t>https://www.icaew.com/technical/economy/cost-of-doing-business/nine-principles-for-finance-professionals</t>
  </si>
  <si>
    <t>Dodatni izvor</t>
  </si>
  <si>
    <t>https://www.british-business-bank.co.uk/business-guidance/guidance-articles/finance/how-to-create-a-cash-flow-forecast-in-4-steps</t>
  </si>
  <si>
    <t>PLAN NOVČANOG TOKA | 13 TJEDANA</t>
  </si>
  <si>
    <t>Početak prvog tjedna</t>
  </si>
  <si>
    <t>Valuta</t>
  </si>
  <si>
    <t>KM</t>
  </si>
  <si>
    <t>Početno raspoloživo stanje</t>
  </si>
  <si>
    <t>Ciljana minimalna rezerva</t>
  </si>
  <si>
    <t>RAZDOBLJE</t>
  </si>
  <si>
    <t>Početno stanje</t>
  </si>
  <si>
    <t>Naplata od kupaca</t>
  </si>
  <si>
    <t>Ostale naplate</t>
  </si>
  <si>
    <t>Povrat poreza / druga sredstva</t>
  </si>
  <si>
    <t>Drugi priljevi</t>
  </si>
  <si>
    <t>Dodatni priljevi</t>
  </si>
  <si>
    <t>UKUPNI PRILJEVI</t>
  </si>
  <si>
    <t>ODLJEVI</t>
  </si>
  <si>
    <t>Dobavljači</t>
  </si>
  <si>
    <t>Plaće i doprinosi</t>
  </si>
  <si>
    <t>Porezi (uklj. PDV)</t>
  </si>
  <si>
    <t>Najam i režije</t>
  </si>
  <si>
    <t>Otplata kredita i kamata</t>
  </si>
  <si>
    <t>Ulaganja i oprema</t>
  </si>
  <si>
    <t>Ostala plaćanja</t>
  </si>
  <si>
    <t>UKUPNI ODLJEVI</t>
  </si>
  <si>
    <t>NETO NOVČANI TOK</t>
  </si>
  <si>
    <t>ZAVRŠNO STANJE</t>
  </si>
  <si>
    <t>Manjak do ciljane rezerve</t>
  </si>
  <si>
    <t>Upozorenje</t>
  </si>
  <si>
    <t>SCENARIJ | KAŠNJENJE NAPLATE</t>
  </si>
  <si>
    <t>Iznos odgođene naplate</t>
  </si>
  <si>
    <t>Iz tjedna (1–13)</t>
  </si>
  <si>
    <t>U tjedan (1–13)</t>
  </si>
  <si>
    <t>Kontrola scenarija</t>
  </si>
  <si>
    <t>Tjedan</t>
  </si>
  <si>
    <t>Osnovno završno stanje</t>
  </si>
  <si>
    <t>Završno stanje uz kašnjenje</t>
  </si>
  <si>
    <t>Razlika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</si>
</sst>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[Red]\(#,##0.00\);\–"/>
  </numFmts>
  <fonts count="5">
    <font>
      <sz val="11"/>
      <name val="Carlito"/>
    </font>
    <font>
      <b/>
      <sz val="15"/>
      <color rgb="FFFFFFFF"/>
      <name val="Carlito"/>
    </font>
    <font>
      <b/>
      <sz val="11"/>
      <color rgb="FF17324D"/>
      <name val="Carlito"/>
    </font>
    <font>
      <sz val="11"/>
      <color rgb="FF0000FF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FF2BD"/>
      </patternFill>
    </fill>
    <fill>
      <patternFill patternType="solid">
        <fgColor rgb="FFEFF6FF"/>
      </patternFill>
    </fill>
    <fill>
      <patternFill patternType="solid">
        <fgColor rgb="FF087F8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165" fontId="0" fillId="0" borderId="0" xfId="0" applyNumberFormat="1"/>
    <xf numFmtId="165" fontId="3" fillId="4" borderId="0" xfId="0" applyNumberFormat="1" applyFont="1" applyFill="1"/>
    <xf numFmtId="0" fontId="4" fillId="5" borderId="0" xfId="0" applyFont="1" applyFill="1"/>
    <xf numFmtId="164" fontId="4" fillId="5" borderId="0" xfId="0" applyNumberFormat="1" applyFont="1" applyFill="1"/>
    <xf numFmtId="165" fontId="4" fillId="5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3">
    <dxf>
      <fill>
        <patternFill>
          <bgColor rgb="FFFECACA"/>
        </patternFill>
      </fill>
    </dxf>
    <dxf>
      <fill>
        <patternFill>
          <bgColor rgb="FFFFF2BD"/>
        </patternFill>
      </fill>
    </dxf>
    <dxf>
      <font>
        <color rgb="FFB91C1C"/>
      </font>
      <fill>
        <patternFill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sqref="A1:H2"/>
    </sheetView>
  </sheetViews>
  <sheetFormatPr defaultRowHeight="13.8"/>
  <cols>
    <col min="1" max="1" width="24" customWidth="1"/>
    <col min="2" max="2" width="94" customWidth="1"/>
  </cols>
  <sheetData>
    <row r="1" spans="1:8" ht="27.15" customHeight="1">
      <c r="A1" s="11" t="s">
        <v>0</v>
      </c>
      <c r="B1" s="11"/>
      <c r="C1" s="11"/>
      <c r="D1" s="11"/>
      <c r="E1" s="11"/>
      <c r="F1" s="11"/>
      <c r="G1" s="11"/>
      <c r="H1" s="11"/>
    </row>
    <row r="2" spans="1:8" ht="27.15" customHeight="1">
      <c r="A2" s="11"/>
      <c r="B2" s="11"/>
      <c r="C2" s="11"/>
      <c r="D2" s="11"/>
      <c r="E2" s="11"/>
      <c r="F2" s="11"/>
      <c r="G2" s="11"/>
      <c r="H2" s="11"/>
    </row>
    <row r="4" spans="1:8" ht="26.4" customHeight="1">
      <c r="A4" s="1" t="s">
        <v>1</v>
      </c>
      <c r="B4" s="2" t="s">
        <v>2</v>
      </c>
    </row>
    <row r="5" spans="1:8" ht="26.4" customHeight="1">
      <c r="A5" s="1" t="s">
        <v>3</v>
      </c>
      <c r="B5" s="2" t="s">
        <v>4</v>
      </c>
    </row>
    <row r="6" spans="1:8" ht="26.4" customHeight="1">
      <c r="A6" s="1" t="s">
        <v>5</v>
      </c>
      <c r="B6" s="2" t="s">
        <v>6</v>
      </c>
    </row>
    <row r="7" spans="1:8" ht="26.4" customHeight="1">
      <c r="A7" s="1" t="s">
        <v>7</v>
      </c>
      <c r="B7" s="2" t="s">
        <v>8</v>
      </c>
    </row>
    <row r="8" spans="1:8" ht="26.4" customHeight="1">
      <c r="A8" s="1" t="s">
        <v>9</v>
      </c>
      <c r="B8" s="2" t="s">
        <v>10</v>
      </c>
    </row>
    <row r="9" spans="1:8" ht="26.4" customHeight="1">
      <c r="A9" s="1" t="s">
        <v>11</v>
      </c>
      <c r="B9" s="2" t="s">
        <v>12</v>
      </c>
    </row>
    <row r="10" spans="1:8" ht="26.4" customHeight="1">
      <c r="A10" s="1" t="s">
        <v>13</v>
      </c>
      <c r="B10" s="2" t="s">
        <v>14</v>
      </c>
    </row>
    <row r="11" spans="1:8" ht="26.4" customHeight="1">
      <c r="A11" s="1" t="s">
        <v>15</v>
      </c>
      <c r="B11" s="2" t="s">
        <v>16</v>
      </c>
    </row>
    <row r="12" spans="1:8" ht="26.4" customHeight="1">
      <c r="A12" s="1" t="s">
        <v>17</v>
      </c>
      <c r="B12" s="2" t="s">
        <v>18</v>
      </c>
    </row>
    <row r="13" spans="1:8" ht="26.4" customHeight="1">
      <c r="A13" s="1" t="s">
        <v>19</v>
      </c>
      <c r="B13" s="2" t="s">
        <v>20</v>
      </c>
    </row>
    <row r="14" spans="1:8" ht="26.4" customHeight="1">
      <c r="A14" s="1" t="s">
        <v>21</v>
      </c>
      <c r="B14" s="2" t="s">
        <v>22</v>
      </c>
    </row>
  </sheetData>
  <mergeCells count="1">
    <mergeCell ref="A1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workbookViewId="0">
      <pane ySplit="9" topLeftCell="A10" activePane="bottomLeft" state="frozen"/>
      <selection pane="bottomLeft"/>
    </sheetView>
  </sheetViews>
  <sheetFormatPr defaultRowHeight="13.8"/>
  <cols>
    <col min="1" max="1" width="32" customWidth="1"/>
    <col min="2" max="14" width="15" customWidth="1"/>
  </cols>
  <sheetData>
    <row r="1" spans="1:14" ht="34.049999999999997" customHeight="1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34.049999999999997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ht="24" customHeight="1">
      <c r="A4" t="s">
        <v>24</v>
      </c>
      <c r="B4" s="3"/>
    </row>
    <row r="5" spans="1:14" ht="24" customHeight="1">
      <c r="A5" t="s">
        <v>25</v>
      </c>
      <c r="B5" s="4" t="s">
        <v>26</v>
      </c>
    </row>
    <row r="6" spans="1:14" ht="24" customHeight="1">
      <c r="A6" t="s">
        <v>27</v>
      </c>
      <c r="B6" s="5"/>
    </row>
    <row r="7" spans="1:14" ht="24" customHeight="1">
      <c r="A7" t="s">
        <v>28</v>
      </c>
      <c r="B7" s="5"/>
    </row>
    <row r="9" spans="1:14" ht="25.05" customHeight="1">
      <c r="A9" s="8" t="s">
        <v>29</v>
      </c>
      <c r="B9" s="9" t="str">
        <f>IF($B$4="","",$B$4+7*0)</f>
        <v/>
      </c>
      <c r="C9" s="9" t="str">
        <f>IF($B$4="","",$B$4+7*1)</f>
        <v/>
      </c>
      <c r="D9" s="9" t="str">
        <f>IF($B$4="","",$B$4+7*2)</f>
        <v/>
      </c>
      <c r="E9" s="9" t="str">
        <f>IF($B$4="","",$B$4+7*3)</f>
        <v/>
      </c>
      <c r="F9" s="9" t="str">
        <f>IF($B$4="","",$B$4+7*4)</f>
        <v/>
      </c>
      <c r="G9" s="9" t="str">
        <f>IF($B$4="","",$B$4+7*5)</f>
        <v/>
      </c>
      <c r="H9" s="9" t="str">
        <f>IF($B$4="","",$B$4+7*6)</f>
        <v/>
      </c>
      <c r="I9" s="9" t="str">
        <f>IF($B$4="","",$B$4+7*7)</f>
        <v/>
      </c>
      <c r="J9" s="9" t="str">
        <f>IF($B$4="","",$B$4+7*8)</f>
        <v/>
      </c>
      <c r="K9" s="9" t="str">
        <f>IF($B$4="","",$B$4+7*9)</f>
        <v/>
      </c>
      <c r="L9" s="9" t="str">
        <f>IF($B$4="","",$B$4+7*10)</f>
        <v/>
      </c>
      <c r="M9" s="9" t="str">
        <f>IF($B$4="","",$B$4+7*11)</f>
        <v/>
      </c>
      <c r="N9" s="9" t="str">
        <f>IF($B$4="","",$B$4+7*12)</f>
        <v/>
      </c>
    </row>
    <row r="10" spans="1:14">
      <c r="A10" t="s">
        <v>30</v>
      </c>
      <c r="B10" s="6">
        <f>$B$6</f>
        <v>0</v>
      </c>
      <c r="C10" s="6">
        <f t="shared" ref="C10:N10" si="0">B27</f>
        <v>0</v>
      </c>
      <c r="D10" s="6">
        <f t="shared" si="0"/>
        <v>0</v>
      </c>
      <c r="E10" s="6">
        <f t="shared" si="0"/>
        <v>0</v>
      </c>
      <c r="F10" s="6">
        <f t="shared" si="0"/>
        <v>0</v>
      </c>
      <c r="G10" s="6">
        <f t="shared" si="0"/>
        <v>0</v>
      </c>
      <c r="H10" s="6">
        <f t="shared" si="0"/>
        <v>0</v>
      </c>
      <c r="I10" s="6">
        <f t="shared" si="0"/>
        <v>0</v>
      </c>
      <c r="J10" s="6">
        <f t="shared" si="0"/>
        <v>0</v>
      </c>
      <c r="K10" s="6">
        <f t="shared" si="0"/>
        <v>0</v>
      </c>
      <c r="L10" s="6">
        <f t="shared" si="0"/>
        <v>0</v>
      </c>
      <c r="M10" s="6">
        <f t="shared" si="0"/>
        <v>0</v>
      </c>
      <c r="N10" s="6">
        <f t="shared" si="0"/>
        <v>0</v>
      </c>
    </row>
    <row r="11" spans="1:14">
      <c r="A11" t="s">
        <v>31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t="s">
        <v>32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t="s">
        <v>33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t="s">
        <v>34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t="s">
        <v>35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25.05" customHeight="1">
      <c r="A16" s="8" t="s">
        <v>36</v>
      </c>
      <c r="B16" s="10">
        <f t="shared" ref="B16:N16" si="1">SUM(B11:B15)</f>
        <v>0</v>
      </c>
      <c r="C16" s="10">
        <f t="shared" si="1"/>
        <v>0</v>
      </c>
      <c r="D16" s="10">
        <f t="shared" si="1"/>
        <v>0</v>
      </c>
      <c r="E16" s="10">
        <f t="shared" si="1"/>
        <v>0</v>
      </c>
      <c r="F16" s="10">
        <f t="shared" si="1"/>
        <v>0</v>
      </c>
      <c r="G16" s="10">
        <f t="shared" si="1"/>
        <v>0</v>
      </c>
      <c r="H16" s="10">
        <f t="shared" si="1"/>
        <v>0</v>
      </c>
      <c r="I16" s="10">
        <f t="shared" si="1"/>
        <v>0</v>
      </c>
      <c r="J16" s="10">
        <f t="shared" si="1"/>
        <v>0</v>
      </c>
      <c r="K16" s="10">
        <f t="shared" si="1"/>
        <v>0</v>
      </c>
      <c r="L16" s="10">
        <f t="shared" si="1"/>
        <v>0</v>
      </c>
      <c r="M16" s="10">
        <f t="shared" si="1"/>
        <v>0</v>
      </c>
      <c r="N16" s="10">
        <f t="shared" si="1"/>
        <v>0</v>
      </c>
    </row>
    <row r="17" spans="1:14" ht="25.05" customHeight="1">
      <c r="A17" s="8" t="s">
        <v>37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>
      <c r="A18" t="s">
        <v>38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t="s">
        <v>39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t="s">
        <v>40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t="s">
        <v>41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t="s">
        <v>42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t="s">
        <v>43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t="s">
        <v>44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25.05" customHeight="1">
      <c r="A25" s="8" t="s">
        <v>45</v>
      </c>
      <c r="B25" s="10">
        <f t="shared" ref="B25:N25" si="2">SUM(B18:B24)</f>
        <v>0</v>
      </c>
      <c r="C25" s="10">
        <f t="shared" si="2"/>
        <v>0</v>
      </c>
      <c r="D25" s="10">
        <f t="shared" si="2"/>
        <v>0</v>
      </c>
      <c r="E25" s="10">
        <f t="shared" si="2"/>
        <v>0</v>
      </c>
      <c r="F25" s="10">
        <f t="shared" si="2"/>
        <v>0</v>
      </c>
      <c r="G25" s="10">
        <f t="shared" si="2"/>
        <v>0</v>
      </c>
      <c r="H25" s="10">
        <f t="shared" si="2"/>
        <v>0</v>
      </c>
      <c r="I25" s="10">
        <f t="shared" si="2"/>
        <v>0</v>
      </c>
      <c r="J25" s="10">
        <f t="shared" si="2"/>
        <v>0</v>
      </c>
      <c r="K25" s="10">
        <f t="shared" si="2"/>
        <v>0</v>
      </c>
      <c r="L25" s="10">
        <f t="shared" si="2"/>
        <v>0</v>
      </c>
      <c r="M25" s="10">
        <f t="shared" si="2"/>
        <v>0</v>
      </c>
      <c r="N25" s="10">
        <f t="shared" si="2"/>
        <v>0</v>
      </c>
    </row>
    <row r="26" spans="1:14" ht="25.05" customHeight="1">
      <c r="A26" s="8" t="s">
        <v>46</v>
      </c>
      <c r="B26" s="10">
        <f t="shared" ref="B26:N26" si="3">B16-B25</f>
        <v>0</v>
      </c>
      <c r="C26" s="10">
        <f t="shared" si="3"/>
        <v>0</v>
      </c>
      <c r="D26" s="10">
        <f t="shared" si="3"/>
        <v>0</v>
      </c>
      <c r="E26" s="10">
        <f t="shared" si="3"/>
        <v>0</v>
      </c>
      <c r="F26" s="10">
        <f t="shared" si="3"/>
        <v>0</v>
      </c>
      <c r="G26" s="10">
        <f t="shared" si="3"/>
        <v>0</v>
      </c>
      <c r="H26" s="10">
        <f t="shared" si="3"/>
        <v>0</v>
      </c>
      <c r="I26" s="10">
        <f t="shared" si="3"/>
        <v>0</v>
      </c>
      <c r="J26" s="10">
        <f t="shared" si="3"/>
        <v>0</v>
      </c>
      <c r="K26" s="10">
        <f t="shared" si="3"/>
        <v>0</v>
      </c>
      <c r="L26" s="10">
        <f t="shared" si="3"/>
        <v>0</v>
      </c>
      <c r="M26" s="10">
        <f t="shared" si="3"/>
        <v>0</v>
      </c>
      <c r="N26" s="10">
        <f t="shared" si="3"/>
        <v>0</v>
      </c>
    </row>
    <row r="27" spans="1:14" ht="25.05" customHeight="1">
      <c r="A27" s="8" t="s">
        <v>47</v>
      </c>
      <c r="B27" s="10">
        <f t="shared" ref="B27:N27" si="4">B10+B26</f>
        <v>0</v>
      </c>
      <c r="C27" s="10">
        <f t="shared" si="4"/>
        <v>0</v>
      </c>
      <c r="D27" s="10">
        <f t="shared" si="4"/>
        <v>0</v>
      </c>
      <c r="E27" s="10">
        <f t="shared" si="4"/>
        <v>0</v>
      </c>
      <c r="F27" s="10">
        <f t="shared" si="4"/>
        <v>0</v>
      </c>
      <c r="G27" s="10">
        <f t="shared" si="4"/>
        <v>0</v>
      </c>
      <c r="H27" s="10">
        <f t="shared" si="4"/>
        <v>0</v>
      </c>
      <c r="I27" s="10">
        <f t="shared" si="4"/>
        <v>0</v>
      </c>
      <c r="J27" s="10">
        <f t="shared" si="4"/>
        <v>0</v>
      </c>
      <c r="K27" s="10">
        <f t="shared" si="4"/>
        <v>0</v>
      </c>
      <c r="L27" s="10">
        <f t="shared" si="4"/>
        <v>0</v>
      </c>
      <c r="M27" s="10">
        <f t="shared" si="4"/>
        <v>0</v>
      </c>
      <c r="N27" s="10">
        <f t="shared" si="4"/>
        <v>0</v>
      </c>
    </row>
    <row r="28" spans="1:14" ht="25.05" customHeight="1">
      <c r="A28" s="8" t="s">
        <v>48</v>
      </c>
      <c r="B28" s="10">
        <f t="shared" ref="B28:N28" si="5">MAX(0,$B$7-B27)</f>
        <v>0</v>
      </c>
      <c r="C28" s="10">
        <f t="shared" si="5"/>
        <v>0</v>
      </c>
      <c r="D28" s="10">
        <f t="shared" si="5"/>
        <v>0</v>
      </c>
      <c r="E28" s="10">
        <f t="shared" si="5"/>
        <v>0</v>
      </c>
      <c r="F28" s="10">
        <f t="shared" si="5"/>
        <v>0</v>
      </c>
      <c r="G28" s="10">
        <f t="shared" si="5"/>
        <v>0</v>
      </c>
      <c r="H28" s="10">
        <f t="shared" si="5"/>
        <v>0</v>
      </c>
      <c r="I28" s="10">
        <f t="shared" si="5"/>
        <v>0</v>
      </c>
      <c r="J28" s="10">
        <f t="shared" si="5"/>
        <v>0</v>
      </c>
      <c r="K28" s="10">
        <f t="shared" si="5"/>
        <v>0</v>
      </c>
      <c r="L28" s="10">
        <f t="shared" si="5"/>
        <v>0</v>
      </c>
      <c r="M28" s="10">
        <f t="shared" si="5"/>
        <v>0</v>
      </c>
      <c r="N28" s="10">
        <f t="shared" si="5"/>
        <v>0</v>
      </c>
    </row>
    <row r="29" spans="1:14" ht="25.05" customHeight="1">
      <c r="A29" s="8" t="s">
        <v>49</v>
      </c>
      <c r="B29" s="8" t="str">
        <f t="shared" ref="B29:N29" si="6">IF(B27&lt;0,"MANJAK",IF(B27&lt;$B$7,"ISPOD REZERVE","OK"))</f>
        <v>OK</v>
      </c>
      <c r="C29" s="8" t="str">
        <f t="shared" si="6"/>
        <v>OK</v>
      </c>
      <c r="D29" s="8" t="str">
        <f t="shared" si="6"/>
        <v>OK</v>
      </c>
      <c r="E29" s="8" t="str">
        <f t="shared" si="6"/>
        <v>OK</v>
      </c>
      <c r="F29" s="8" t="str">
        <f t="shared" si="6"/>
        <v>OK</v>
      </c>
      <c r="G29" s="8" t="str">
        <f t="shared" si="6"/>
        <v>OK</v>
      </c>
      <c r="H29" s="8" t="str">
        <f t="shared" si="6"/>
        <v>OK</v>
      </c>
      <c r="I29" s="8" t="str">
        <f t="shared" si="6"/>
        <v>OK</v>
      </c>
      <c r="J29" s="8" t="str">
        <f t="shared" si="6"/>
        <v>OK</v>
      </c>
      <c r="K29" s="8" t="str">
        <f t="shared" si="6"/>
        <v>OK</v>
      </c>
      <c r="L29" s="8" t="str">
        <f t="shared" si="6"/>
        <v>OK</v>
      </c>
      <c r="M29" s="8" t="str">
        <f t="shared" si="6"/>
        <v>OK</v>
      </c>
      <c r="N29" s="8" t="str">
        <f t="shared" si="6"/>
        <v>OK</v>
      </c>
    </row>
  </sheetData>
  <mergeCells count="1">
    <mergeCell ref="A1:N2"/>
  </mergeCells>
  <conditionalFormatting sqref="B27:N27">
    <cfRule type="cellIs" dxfId="2" priority="1" operator="lessThan">
      <formula>0</formula>
    </cfRule>
  </conditionalFormatting>
  <conditionalFormatting sqref="B28:N28">
    <cfRule type="cellIs" dxfId="1" priority="2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workbookViewId="0"/>
  </sheetViews>
  <sheetFormatPr defaultRowHeight="13.8"/>
  <cols>
    <col min="1" max="1" width="33" customWidth="1"/>
    <col min="2" max="2" width="22" customWidth="1"/>
    <col min="3" max="14" width="15" customWidth="1"/>
  </cols>
  <sheetData>
    <row r="1" spans="1:14" ht="27.15" customHeight="1">
      <c r="A1" s="11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7.1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>
      <c r="A4" t="s">
        <v>51</v>
      </c>
      <c r="B4" s="5"/>
    </row>
    <row r="5" spans="1:14">
      <c r="A5" t="s">
        <v>52</v>
      </c>
      <c r="B5" s="4"/>
    </row>
    <row r="6" spans="1:14">
      <c r="A6" t="s">
        <v>53</v>
      </c>
      <c r="B6" s="4"/>
    </row>
    <row r="8" spans="1:14">
      <c r="A8" t="s">
        <v>54</v>
      </c>
      <c r="B8" t="str">
        <f>IF(OR(B4="",B5="",B6=""),"Unesite iznos i tjedne",IF(OR(NOT(ISNUMBER(B4)),NOT(ISNUMBER(B5)),NOT(ISNUMBER(B6))),"POGREŠAN UNOS",IF(OR(B4&lt;=0,B5&lt;1,B5&gt;13,B6&lt;1,B6&gt;13,B5&lt;&gt;INT(B5),B6&lt;&gt;INT(B6),B6&lt;=B5),"POGREŠAN UNOS",IF(B4&gt;INDEX('Plan 13 tjedana'!B11:N11,1,B5),"IZNOS PREMAŠUJE NAPLATU OD KUPACA","OK"))))</f>
        <v>Unesite iznos i tjedne</v>
      </c>
    </row>
    <row r="10" spans="1:14" ht="19.95" customHeight="1">
      <c r="A10" s="8" t="s">
        <v>55</v>
      </c>
      <c r="B10" s="9" t="str">
        <f>'Plan 13 tjedana'!B9</f>
        <v/>
      </c>
      <c r="C10" s="9" t="str">
        <f>'Plan 13 tjedana'!C9</f>
        <v/>
      </c>
      <c r="D10" s="9" t="str">
        <f>'Plan 13 tjedana'!D9</f>
        <v/>
      </c>
      <c r="E10" s="9" t="str">
        <f>'Plan 13 tjedana'!E9</f>
        <v/>
      </c>
      <c r="F10" s="9" t="str">
        <f>'Plan 13 tjedana'!F9</f>
        <v/>
      </c>
      <c r="G10" s="9" t="str">
        <f>'Plan 13 tjedana'!G9</f>
        <v/>
      </c>
      <c r="H10" s="9" t="str">
        <f>'Plan 13 tjedana'!H9</f>
        <v/>
      </c>
      <c r="I10" s="9" t="str">
        <f>'Plan 13 tjedana'!I9</f>
        <v/>
      </c>
      <c r="J10" s="9" t="str">
        <f>'Plan 13 tjedana'!J9</f>
        <v/>
      </c>
      <c r="K10" s="9" t="str">
        <f>'Plan 13 tjedana'!K9</f>
        <v/>
      </c>
      <c r="L10" s="9" t="str">
        <f>'Plan 13 tjedana'!L9</f>
        <v/>
      </c>
      <c r="M10" s="9" t="str">
        <f>'Plan 13 tjedana'!M9</f>
        <v/>
      </c>
      <c r="N10" s="9" t="str">
        <f>'Plan 13 tjedana'!N9</f>
        <v/>
      </c>
    </row>
    <row r="11" spans="1:14" ht="19.95" customHeight="1">
      <c r="A11" s="8" t="s">
        <v>56</v>
      </c>
      <c r="B11" s="10">
        <f>'Plan 13 tjedana'!B27</f>
        <v>0</v>
      </c>
      <c r="C11" s="10">
        <f>'Plan 13 tjedana'!C27</f>
        <v>0</v>
      </c>
      <c r="D11" s="10">
        <f>'Plan 13 tjedana'!D27</f>
        <v>0</v>
      </c>
      <c r="E11" s="10">
        <f>'Plan 13 tjedana'!E27</f>
        <v>0</v>
      </c>
      <c r="F11" s="10">
        <f>'Plan 13 tjedana'!F27</f>
        <v>0</v>
      </c>
      <c r="G11" s="10">
        <f>'Plan 13 tjedana'!G27</f>
        <v>0</v>
      </c>
      <c r="H11" s="10">
        <f>'Plan 13 tjedana'!H27</f>
        <v>0</v>
      </c>
      <c r="I11" s="10">
        <f>'Plan 13 tjedana'!I27</f>
        <v>0</v>
      </c>
      <c r="J11" s="10">
        <f>'Plan 13 tjedana'!J27</f>
        <v>0</v>
      </c>
      <c r="K11" s="10">
        <f>'Plan 13 tjedana'!K27</f>
        <v>0</v>
      </c>
      <c r="L11" s="10">
        <f>'Plan 13 tjedana'!L27</f>
        <v>0</v>
      </c>
      <c r="M11" s="10">
        <f>'Plan 13 tjedana'!M27</f>
        <v>0</v>
      </c>
      <c r="N11" s="10">
        <f>'Plan 13 tjedana'!N27</f>
        <v>0</v>
      </c>
    </row>
    <row r="12" spans="1:14" ht="19.95" customHeight="1">
      <c r="A12" s="8" t="s">
        <v>57</v>
      </c>
      <c r="B12" s="10" t="str">
        <f>IF($B$8&lt;&gt;"OK","",B11-IF(AND(1&gt;=$B$5,1&lt;$B$6),$B$4,0))</f>
        <v/>
      </c>
      <c r="C12" s="10" t="str">
        <f>IF($B$8&lt;&gt;"OK","",C11-IF(AND(2&gt;=$B$5,2&lt;$B$6),$B$4,0))</f>
        <v/>
      </c>
      <c r="D12" s="10" t="str">
        <f>IF($B$8&lt;&gt;"OK","",D11-IF(AND(3&gt;=$B$5,3&lt;$B$6),$B$4,0))</f>
        <v/>
      </c>
      <c r="E12" s="10" t="str">
        <f>IF($B$8&lt;&gt;"OK","",E11-IF(AND(4&gt;=$B$5,4&lt;$B$6),$B$4,0))</f>
        <v/>
      </c>
      <c r="F12" s="10" t="str">
        <f>IF($B$8&lt;&gt;"OK","",F11-IF(AND(5&gt;=$B$5,5&lt;$B$6),$B$4,0))</f>
        <v/>
      </c>
      <c r="G12" s="10" t="str">
        <f>IF($B$8&lt;&gt;"OK","",G11-IF(AND(6&gt;=$B$5,6&lt;$B$6),$B$4,0))</f>
        <v/>
      </c>
      <c r="H12" s="10" t="str">
        <f>IF($B$8&lt;&gt;"OK","",H11-IF(AND(7&gt;=$B$5,7&lt;$B$6),$B$4,0))</f>
        <v/>
      </c>
      <c r="I12" s="10" t="str">
        <f>IF($B$8&lt;&gt;"OK","",I11-IF(AND(8&gt;=$B$5,8&lt;$B$6),$B$4,0))</f>
        <v/>
      </c>
      <c r="J12" s="10" t="str">
        <f>IF($B$8&lt;&gt;"OK","",J11-IF(AND(9&gt;=$B$5,9&lt;$B$6),$B$4,0))</f>
        <v/>
      </c>
      <c r="K12" s="10" t="str">
        <f>IF($B$8&lt;&gt;"OK","",K11-IF(AND(10&gt;=$B$5,10&lt;$B$6),$B$4,0))</f>
        <v/>
      </c>
      <c r="L12" s="10" t="str">
        <f>IF($B$8&lt;&gt;"OK","",L11-IF(AND(11&gt;=$B$5,11&lt;$B$6),$B$4,0))</f>
        <v/>
      </c>
      <c r="M12" s="10" t="str">
        <f>IF($B$8&lt;&gt;"OK","",M11-IF(AND(12&gt;=$B$5,12&lt;$B$6),$B$4,0))</f>
        <v/>
      </c>
      <c r="N12" s="10" t="str">
        <f>IF($B$8&lt;&gt;"OK","",N11-IF(AND(13&gt;=$B$5,13&lt;$B$6),$B$4,0))</f>
        <v/>
      </c>
    </row>
    <row r="13" spans="1:14" ht="19.95" customHeight="1">
      <c r="A13" s="8" t="s">
        <v>58</v>
      </c>
      <c r="B13" s="10" t="str">
        <f t="shared" ref="B13:N13" si="0">IF($B$8&lt;&gt;"OK","",B12-B11)</f>
        <v/>
      </c>
      <c r="C13" s="10" t="str">
        <f t="shared" si="0"/>
        <v/>
      </c>
      <c r="D13" s="10" t="str">
        <f t="shared" si="0"/>
        <v/>
      </c>
      <c r="E13" s="10" t="str">
        <f t="shared" si="0"/>
        <v/>
      </c>
      <c r="F13" s="10" t="str">
        <f t="shared" si="0"/>
        <v/>
      </c>
      <c r="G13" s="10" t="str">
        <f t="shared" si="0"/>
        <v/>
      </c>
      <c r="H13" s="10" t="str">
        <f t="shared" si="0"/>
        <v/>
      </c>
      <c r="I13" s="10" t="str">
        <f t="shared" si="0"/>
        <v/>
      </c>
      <c r="J13" s="10" t="str">
        <f t="shared" si="0"/>
        <v/>
      </c>
      <c r="K13" s="10" t="str">
        <f t="shared" si="0"/>
        <v/>
      </c>
      <c r="L13" s="10" t="str">
        <f t="shared" si="0"/>
        <v/>
      </c>
      <c r="M13" s="10" t="str">
        <f t="shared" si="0"/>
        <v/>
      </c>
      <c r="N13" s="10" t="str">
        <f t="shared" si="0"/>
        <v/>
      </c>
    </row>
    <row r="14" spans="1:14" ht="19.95" customHeight="1">
      <c r="A14" s="8" t="s">
        <v>49</v>
      </c>
      <c r="B14" s="8" t="str">
        <f>IF($B$8&lt;&gt;"OK","",IF(B12&lt;0,"MANJAK",IF(B12&lt;'Plan 13 tjedana'!$B$7,"ISPOD REZERVE","OK")))</f>
        <v/>
      </c>
      <c r="C14" s="8" t="str">
        <f>IF($B$8&lt;&gt;"OK","",IF(C12&lt;0,"MANJAK",IF(C12&lt;'Plan 13 tjedana'!$B$7,"ISPOD REZERVE","OK")))</f>
        <v/>
      </c>
      <c r="D14" s="8" t="str">
        <f>IF($B$8&lt;&gt;"OK","",IF(D12&lt;0,"MANJAK",IF(D12&lt;'Plan 13 tjedana'!$B$7,"ISPOD REZERVE","OK")))</f>
        <v/>
      </c>
      <c r="E14" s="8" t="str">
        <f>IF($B$8&lt;&gt;"OK","",IF(E12&lt;0,"MANJAK",IF(E12&lt;'Plan 13 tjedana'!$B$7,"ISPOD REZERVE","OK")))</f>
        <v/>
      </c>
      <c r="F14" s="8" t="str">
        <f>IF($B$8&lt;&gt;"OK","",IF(F12&lt;0,"MANJAK",IF(F12&lt;'Plan 13 tjedana'!$B$7,"ISPOD REZERVE","OK")))</f>
        <v/>
      </c>
      <c r="G14" s="8" t="str">
        <f>IF($B$8&lt;&gt;"OK","",IF(G12&lt;0,"MANJAK",IF(G12&lt;'Plan 13 tjedana'!$B$7,"ISPOD REZERVE","OK")))</f>
        <v/>
      </c>
      <c r="H14" s="8" t="str">
        <f>IF($B$8&lt;&gt;"OK","",IF(H12&lt;0,"MANJAK",IF(H12&lt;'Plan 13 tjedana'!$B$7,"ISPOD REZERVE","OK")))</f>
        <v/>
      </c>
      <c r="I14" s="8" t="str">
        <f>IF($B$8&lt;&gt;"OK","",IF(I12&lt;0,"MANJAK",IF(I12&lt;'Plan 13 tjedana'!$B$7,"ISPOD REZERVE","OK")))</f>
        <v/>
      </c>
      <c r="J14" s="8" t="str">
        <f>IF($B$8&lt;&gt;"OK","",IF(J12&lt;0,"MANJAK",IF(J12&lt;'Plan 13 tjedana'!$B$7,"ISPOD REZERVE","OK")))</f>
        <v/>
      </c>
      <c r="K14" s="8" t="str">
        <f>IF($B$8&lt;&gt;"OK","",IF(K12&lt;0,"MANJAK",IF(K12&lt;'Plan 13 tjedana'!$B$7,"ISPOD REZERVE","OK")))</f>
        <v/>
      </c>
      <c r="L14" s="8" t="str">
        <f>IF($B$8&lt;&gt;"OK","",IF(L12&lt;0,"MANJAK",IF(L12&lt;'Plan 13 tjedana'!$B$7,"ISPOD REZERVE","OK")))</f>
        <v/>
      </c>
      <c r="M14" s="8" t="str">
        <f>IF($B$8&lt;&gt;"OK","",IF(M12&lt;0,"MANJAK",IF(M12&lt;'Plan 13 tjedana'!$B$7,"ISPOD REZERVE","OK")))</f>
        <v/>
      </c>
      <c r="N14" s="8" t="str">
        <f>IF($B$8&lt;&gt;"OK","",IF(N12&lt;0,"MANJAK",IF(N12&lt;'Plan 13 tjedana'!$B$7,"ISPOD REZERVE","OK")))</f>
        <v/>
      </c>
    </row>
  </sheetData>
  <mergeCells count="1">
    <mergeCell ref="A1:N2"/>
  </mergeCells>
  <conditionalFormatting sqref="B12:N12">
    <cfRule type="cellIs" dxfId="0" priority="1" operator="lessThan">
      <formula>0</formula>
    </cfRule>
  </conditionalFormatting>
  <dataValidations count="1">
    <dataValidation type="list" sqref="B5:B6" xr:uid="{00000000-0002-0000-0200-000000000000}">
      <formula1>"1,2,3,4,5,6,7,8,9,10,11,12,13"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Upute</vt:lpstr>
      <vt:lpstr>Plan 13 tjedana</vt:lpstr>
      <vt:lpstr>Scenarij kasnjenja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2026-10-20T11:04:14Z</dcterms:created>
  <dcterms:modified xsi:type="dcterms:W3CDTF">2026-10-20T11:04:14Z</dcterms:modified>
</cp:coreProperties>
</file>